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DD5CE1-F5FD-4C84-A74B-9D72FAE6494B}" xr6:coauthVersionLast="47" xr6:coauthVersionMax="47" xr10:uidLastSave="{00000000-0000-0000-0000-000000000000}"/>
  <bookViews>
    <workbookView xWindow="-120" yWindow="-120" windowWidth="20730" windowHeight="11040" xr2:uid="{CD9318B0-ACDF-4875-88FE-C93D324CBB1B}"/>
  </bookViews>
  <sheets>
    <sheet name="กองในสำนักงานอธิการบดี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M13" i="1"/>
  <c r="N13" i="1"/>
  <c r="O13" i="1"/>
  <c r="P13" i="1"/>
  <c r="R13" i="1"/>
  <c r="S13" i="1"/>
  <c r="T13" i="1"/>
  <c r="U13" i="1"/>
  <c r="V13" i="1"/>
  <c r="W13" i="1"/>
  <c r="Y13" i="1"/>
  <c r="Z13" i="1"/>
  <c r="AA13" i="1"/>
  <c r="AB13" i="1"/>
  <c r="AC13" i="1"/>
  <c r="AC7" i="3"/>
  <c r="AC12" i="3"/>
  <c r="AA7" i="3"/>
  <c r="AA12" i="3" s="1"/>
  <c r="Y7" i="3"/>
  <c r="Y12" i="3" s="1"/>
  <c r="X12" i="3"/>
  <c r="W12" i="3"/>
  <c r="P12" i="3"/>
  <c r="O12" i="3"/>
  <c r="I12" i="3"/>
  <c r="H12" i="3"/>
  <c r="G12" i="3"/>
  <c r="F12" i="3"/>
  <c r="AB12" i="3"/>
  <c r="Z12" i="3"/>
  <c r="V12" i="3"/>
  <c r="U12" i="3"/>
  <c r="T12" i="3"/>
  <c r="S12" i="3"/>
  <c r="R12" i="3"/>
  <c r="Q12" i="3"/>
  <c r="N12" i="3"/>
  <c r="M12" i="3"/>
  <c r="L12" i="3"/>
  <c r="K12" i="3"/>
  <c r="J12" i="3"/>
  <c r="T11" i="1"/>
  <c r="G6" i="1"/>
  <c r="AC6" i="1"/>
  <c r="S6" i="1"/>
  <c r="AA6" i="1"/>
  <c r="X6" i="1"/>
  <c r="X13" i="1" s="1"/>
  <c r="L6" i="1"/>
  <c r="H6" i="1"/>
  <c r="Y6" i="1"/>
  <c r="W6" i="1"/>
  <c r="U6" i="1"/>
  <c r="Q6" i="1"/>
  <c r="Q13" i="1" s="1"/>
  <c r="O6" i="1"/>
  <c r="M6" i="1"/>
  <c r="K6" i="1"/>
  <c r="K13" i="1" s="1"/>
  <c r="I6" i="1"/>
  <c r="AC7" i="1"/>
  <c r="AA7" i="1"/>
  <c r="Y7" i="1"/>
  <c r="W7" i="1"/>
  <c r="U7" i="1"/>
  <c r="S7" i="1"/>
  <c r="Q7" i="1"/>
  <c r="O7" i="1"/>
  <c r="M7" i="1"/>
  <c r="K7" i="1"/>
  <c r="I7" i="1"/>
  <c r="G7" i="1"/>
  <c r="F15" i="1" l="1"/>
  <c r="F13" i="3"/>
  <c r="F14" i="3"/>
  <c r="N6" i="1"/>
  <c r="J6" i="1"/>
  <c r="AB6" i="1"/>
  <c r="Z6" i="1"/>
  <c r="V6" i="1"/>
  <c r="T6" i="1"/>
  <c r="R6" i="1"/>
  <c r="P6" i="1"/>
  <c r="F14" i="1" l="1"/>
  <c r="F16" i="1" s="1"/>
  <c r="F15" i="3"/>
</calcChain>
</file>

<file path=xl/sharedStrings.xml><?xml version="1.0" encoding="utf-8"?>
<sst xmlns="http://schemas.openxmlformats.org/spreadsheetml/2006/main" count="118" uniqueCount="47">
  <si>
    <t>ข้อมูลสถิติการให้บริการในปีงบประมาณ พ.ศ. 2566</t>
  </si>
  <si>
    <t>ชื่องานบริการ</t>
  </si>
  <si>
    <t>สถิติการให้บริการ</t>
  </si>
  <si>
    <t>E-service</t>
  </si>
  <si>
    <t>ที่</t>
  </si>
  <si>
    <t>หน่วยงาน สถาบันพระบรมราชชนก</t>
  </si>
  <si>
    <t>การดำเนินการ</t>
  </si>
  <si>
    <t>หน่วยงานที่รับผิดชอบ</t>
  </si>
  <si>
    <t>กองบริหารการคลังและพัสดุ</t>
  </si>
  <si>
    <t>1.ถ่ายสำเนาเช็คที่จ่ายให้กับบริษัทที่มีการปั๊มวันที่จ่ายเช็คในวันที่มารับเช็ค 
2.ให้ผู้มอบหรือผู้รับมอบเขียนใบสำคัญรับเงิน 
3.ให้ผู้มอบหรือผู้รับมอบเซ็นชื่อรับเช็คในทะเบียนคุมเช็ค และ ต้นขั้วเช็ค 
4.ตรวจเอกสารที่ผู้มอบหรือผู้รับมอบมารับเช็ค 
5.ตรวจสอบใบเสร็จรับเงินของบริษัทที่นำมาให้</t>
  </si>
  <si>
    <t>จ่ายเช็คเงินให้กับบริษัท</t>
  </si>
  <si>
    <t>กองบริหารการคลังและพัสดุ(การเงิน)</t>
  </si>
  <si>
    <t>-</t>
  </si>
  <si>
    <t>1.รับเรื่องจากผู้ติดต่อ
2.เรียกหาข้อมูลจากระบบ
3.ตรวจสอบข้อมูลพร้อมส่งกลับข้อมูลให้ผู้มาติดต่อประสานงาน</t>
  </si>
  <si>
    <t>ช่องทางติดต่อ</t>
  </si>
  <si>
    <t>แอปพลิเคชั่นLine/โทรศัพท์</t>
  </si>
  <si>
    <t>1.รับเรื่องจากผู้ติดต่อประสานงาน
2.ให้คำแนะนำตามคู่มือและสอนการปฏิบัติ
3.ตรวจสอบข้อมูลพร้อมส่งกลับข้อมูลให้ผู้มาติดต่อประสานงาน</t>
  </si>
  <si>
    <t>งานบริการข้อมูลด้านสินทรัพย์,ครุภัณฑ์ระบบนักศึกษา,และอื่นๆ</t>
  </si>
  <si>
    <t>งานบริการข้อมูลด้านการเงินและงบประมาณของสถาบันพระบรมราชชนก</t>
  </si>
  <si>
    <t>งานบริการข้อมูลที่เกี่ยวกับนักศึกษาและค่าสินไหมอุบัติเหตุ</t>
  </si>
  <si>
    <t>กองกิจการนักศึกษา สถาบันพระบรมราชชนก</t>
  </si>
  <si>
    <t>แอปพลิเคชั่นLine/โทรศัพท์/เพจFacebook</t>
  </si>
  <si>
    <t>1.รับเรื่องจากผู้ติดต่อ
2.รวบรวมเอกสารหรือติดต่อผู้ที่เกี่ยวข้อง</t>
  </si>
  <si>
    <t>งานบริการข้อมูลการรับสมมัครนักศึกษา</t>
  </si>
  <si>
    <t>กองทะเบียนและประมวลผล</t>
  </si>
  <si>
    <t>งานบริการข้อมูลด้านวิชาการ</t>
  </si>
  <si>
    <t>กองบริการวิชาการ</t>
  </si>
  <si>
    <t>รวม</t>
  </si>
  <si>
    <t>รวม E service</t>
  </si>
  <si>
    <t>รวม wali-in</t>
  </si>
  <si>
    <t>รวม E servicและwali-in</t>
  </si>
  <si>
    <t>วิทยาลัยการแพทย์แผนไทยอภัยภูเบศร จังหวัดปราจีนบุรี</t>
  </si>
  <si>
    <t>การให้บริการคลินิกแพทย์แผนไทยประยุกต์</t>
  </si>
  <si>
    <t>waik in คลินิก</t>
  </si>
  <si>
    <t>วิทยาลัยการสาธารณสุขสิรินธร จังหวัดขอนแก่น</t>
  </si>
  <si>
    <t>จำนวนผู้ขอใช้รถยนต์ราชการช่องทางE-service</t>
  </si>
  <si>
    <t>จำนวนผู้รับบริการห้องประชุมช่องทางE-Service</t>
  </si>
  <si>
    <t>https://drive.google.com/file/d/1D7PhmzjGq3IJpkLMpsRwx5nZE8Z-wzg6/view</t>
  </si>
  <si>
    <t>วิทยาลัยการสาธารณสุขสิรินธร จังหวัดชลบุรี</t>
  </si>
  <si>
    <t>สถิติการให้บริการห้องสมุด</t>
  </si>
  <si>
    <t>waik in</t>
  </si>
  <si>
    <t>สถิติการลาของบุคลากร</t>
  </si>
  <si>
    <t>1.รับเรื่องจากผู้ติดต่อ
2.รวบรวมเอกสารหรือติดต่อผู้ที่เกี่ยวข้อง
3.ตรวจสอบข้อมูลก่อนส่งข้อมูลกับผู้ติต่อ</t>
  </si>
  <si>
    <t>walk-in</t>
  </si>
  <si>
    <t>การขอรับการคุ้มครองทรัพย์สินทางปัญญา</t>
  </si>
  <si>
    <t>กองวิจัยและพัฒนานวัตกรรม</t>
  </si>
  <si>
    <t>1. อนุสิทธิบัตร
2. ลิขสิทธิ์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</si>
</sst>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17" fontId="1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881D-B62B-4B89-859F-64A70CD1F8F5}">
  <sheetPr>
    <pageSetUpPr fitToPage="1"/>
  </sheetPr>
  <dimension ref="A1:AP16"/>
  <sheetViews>
    <sheetView tabSelected="1" view="pageBreakPreview" topLeftCell="B8" zoomScale="70" zoomScaleNormal="70" zoomScaleSheetLayoutView="70" workbookViewId="0">
      <selection activeCell="E11" sqref="E11"/>
    </sheetView>
  </sheetViews>
  <sheetFormatPr defaultColWidth="9" defaultRowHeight="21"/>
  <cols>
    <col min="1" max="1" width="4.7109375" style="17" customWidth="1"/>
    <col min="2" max="2" width="24" style="1" customWidth="1"/>
    <col min="3" max="3" width="21.140625" style="1" customWidth="1"/>
    <col min="4" max="4" width="21.42578125" style="16" customWidth="1"/>
    <col min="5" max="5" width="42.42578125" style="1" customWidth="1"/>
    <col min="6" max="6" width="6" style="1" customWidth="1"/>
    <col min="7" max="7" width="7.140625" style="1" bestFit="1" customWidth="1"/>
    <col min="8" max="8" width="5.85546875" style="1" bestFit="1" customWidth="1"/>
    <col min="9" max="9" width="7.140625" style="1" bestFit="1" customWidth="1"/>
    <col min="10" max="10" width="5.85546875" style="1" bestFit="1" customWidth="1"/>
    <col min="11" max="11" width="7.140625" style="1" bestFit="1" customWidth="1"/>
    <col min="12" max="12" width="5.85546875" style="1" bestFit="1" customWidth="1"/>
    <col min="13" max="13" width="7.140625" style="1" bestFit="1" customWidth="1"/>
    <col min="14" max="14" width="5.85546875" style="1" bestFit="1" customWidth="1"/>
    <col min="15" max="15" width="7.140625" style="1" bestFit="1" customWidth="1"/>
    <col min="16" max="16" width="5.85546875" style="1" bestFit="1" customWidth="1"/>
    <col min="17" max="17" width="7.140625" style="1" bestFit="1" customWidth="1"/>
    <col min="18" max="18" width="5.85546875" style="1" bestFit="1" customWidth="1"/>
    <col min="19" max="19" width="7.140625" style="1" bestFit="1" customWidth="1"/>
    <col min="20" max="20" width="5.85546875" style="1" bestFit="1" customWidth="1"/>
    <col min="21" max="21" width="7.140625" style="1" bestFit="1" customWidth="1"/>
    <col min="22" max="22" width="5.85546875" style="1" bestFit="1" customWidth="1"/>
    <col min="23" max="23" width="7.140625" style="1" bestFit="1" customWidth="1"/>
    <col min="24" max="24" width="5.85546875" style="1" bestFit="1" customWidth="1"/>
    <col min="25" max="25" width="7.140625" style="1" bestFit="1" customWidth="1"/>
    <col min="26" max="26" width="5.85546875" style="1" bestFit="1" customWidth="1"/>
    <col min="27" max="27" width="7.140625" style="1" bestFit="1" customWidth="1"/>
    <col min="28" max="28" width="5.85546875" style="1" bestFit="1" customWidth="1"/>
    <col min="29" max="29" width="7.140625" style="1" bestFit="1" customWidth="1"/>
    <col min="30" max="16384" width="9" style="1"/>
  </cols>
  <sheetData>
    <row r="1" spans="1:4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42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42">
      <c r="A3" s="19" t="s">
        <v>4</v>
      </c>
      <c r="B3" s="19" t="s">
        <v>1</v>
      </c>
      <c r="C3" s="19" t="s">
        <v>7</v>
      </c>
      <c r="D3" s="20" t="s">
        <v>14</v>
      </c>
      <c r="E3" s="19" t="s">
        <v>6</v>
      </c>
      <c r="F3" s="22" t="s">
        <v>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42">
      <c r="A4" s="19"/>
      <c r="B4" s="19"/>
      <c r="C4" s="19"/>
      <c r="D4" s="20"/>
      <c r="E4" s="19"/>
      <c r="F4" s="21">
        <v>24016</v>
      </c>
      <c r="G4" s="22"/>
      <c r="H4" s="21">
        <v>24047</v>
      </c>
      <c r="I4" s="22"/>
      <c r="J4" s="21">
        <v>24077</v>
      </c>
      <c r="K4" s="22"/>
      <c r="L4" s="21">
        <v>24108</v>
      </c>
      <c r="M4" s="22"/>
      <c r="N4" s="21">
        <v>24139</v>
      </c>
      <c r="O4" s="22"/>
      <c r="P4" s="21">
        <v>24167</v>
      </c>
      <c r="Q4" s="22"/>
      <c r="R4" s="21">
        <v>24198</v>
      </c>
      <c r="S4" s="22"/>
      <c r="T4" s="21">
        <v>24228</v>
      </c>
      <c r="U4" s="22"/>
      <c r="V4" s="21">
        <v>24259</v>
      </c>
      <c r="W4" s="22"/>
      <c r="X4" s="21">
        <v>24289</v>
      </c>
      <c r="Y4" s="22"/>
      <c r="Z4" s="21">
        <v>24320</v>
      </c>
      <c r="AA4" s="22"/>
      <c r="AB4" s="21">
        <v>24351</v>
      </c>
      <c r="AC4" s="22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42">
      <c r="A5" s="19"/>
      <c r="B5" s="19"/>
      <c r="C5" s="19"/>
      <c r="D5" s="20"/>
      <c r="E5" s="19"/>
      <c r="F5" s="3" t="s">
        <v>43</v>
      </c>
      <c r="G5" s="3" t="s">
        <v>3</v>
      </c>
      <c r="H5" s="3" t="s">
        <v>43</v>
      </c>
      <c r="I5" s="3" t="s">
        <v>3</v>
      </c>
      <c r="J5" s="3" t="s">
        <v>43</v>
      </c>
      <c r="K5" s="3" t="s">
        <v>3</v>
      </c>
      <c r="L5" s="3" t="s">
        <v>43</v>
      </c>
      <c r="M5" s="3" t="s">
        <v>3</v>
      </c>
      <c r="N5" s="3" t="s">
        <v>43</v>
      </c>
      <c r="O5" s="3" t="s">
        <v>3</v>
      </c>
      <c r="P5" s="3" t="s">
        <v>43</v>
      </c>
      <c r="Q5" s="3" t="s">
        <v>3</v>
      </c>
      <c r="R5" s="3" t="s">
        <v>43</v>
      </c>
      <c r="S5" s="3" t="s">
        <v>3</v>
      </c>
      <c r="T5" s="3" t="s">
        <v>43</v>
      </c>
      <c r="U5" s="3" t="s">
        <v>3</v>
      </c>
      <c r="V5" s="3" t="s">
        <v>43</v>
      </c>
      <c r="W5" s="3" t="s">
        <v>3</v>
      </c>
      <c r="X5" s="3" t="s">
        <v>43</v>
      </c>
      <c r="Y5" s="3" t="s">
        <v>3</v>
      </c>
      <c r="Z5" s="3" t="s">
        <v>43</v>
      </c>
      <c r="AA5" s="3" t="s">
        <v>3</v>
      </c>
      <c r="AB5" s="3" t="s">
        <v>43</v>
      </c>
      <c r="AC5" s="3" t="s">
        <v>3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2" ht="100.15" customHeight="1">
      <c r="A6" s="13">
        <v>1</v>
      </c>
      <c r="B6" s="4" t="s">
        <v>18</v>
      </c>
      <c r="C6" s="5" t="s">
        <v>8</v>
      </c>
      <c r="D6" s="15" t="s">
        <v>15</v>
      </c>
      <c r="E6" s="7" t="s">
        <v>13</v>
      </c>
      <c r="F6" s="13">
        <v>1</v>
      </c>
      <c r="G6" s="13">
        <f>6+2+3+3+1+1</f>
        <v>16</v>
      </c>
      <c r="H6" s="13">
        <f>2+3+1</f>
        <v>6</v>
      </c>
      <c r="I6" s="13">
        <f>4+2+2+2+1</f>
        <v>11</v>
      </c>
      <c r="J6" s="13">
        <f>2+2</f>
        <v>4</v>
      </c>
      <c r="K6" s="13">
        <f>4+1+1+2+1</f>
        <v>9</v>
      </c>
      <c r="L6" s="13">
        <f>1+1+3+1</f>
        <v>6</v>
      </c>
      <c r="M6" s="13">
        <f>9+2+1+1</f>
        <v>13</v>
      </c>
      <c r="N6" s="13">
        <f>1+2+1+1</f>
        <v>5</v>
      </c>
      <c r="O6" s="13">
        <f>5+1+1</f>
        <v>7</v>
      </c>
      <c r="P6" s="13">
        <f>1+1</f>
        <v>2</v>
      </c>
      <c r="Q6" s="13">
        <f>2+1+1+1+1</f>
        <v>6</v>
      </c>
      <c r="R6" s="13">
        <f>1+1</f>
        <v>2</v>
      </c>
      <c r="S6" s="13">
        <f>5+1+1+1+1+1</f>
        <v>10</v>
      </c>
      <c r="T6" s="13">
        <f>1+3</f>
        <v>4</v>
      </c>
      <c r="U6" s="13">
        <f>9+2+1+1</f>
        <v>13</v>
      </c>
      <c r="V6" s="13">
        <f>1+2+1</f>
        <v>4</v>
      </c>
      <c r="W6" s="13">
        <f>8+1+1+1</f>
        <v>11</v>
      </c>
      <c r="X6" s="13">
        <f>2+1+1</f>
        <v>4</v>
      </c>
      <c r="Y6" s="13">
        <f>7+2+1+1</f>
        <v>11</v>
      </c>
      <c r="Z6" s="13">
        <f>2+1+1+1</f>
        <v>5</v>
      </c>
      <c r="AA6" s="13">
        <f>7+1+1+1+1+1+1</f>
        <v>13</v>
      </c>
      <c r="AB6" s="13">
        <f>2+3+1</f>
        <v>6</v>
      </c>
      <c r="AC6" s="13">
        <f>5+1+1+2+1+3+2+1+1</f>
        <v>17</v>
      </c>
    </row>
    <row r="7" spans="1:42" ht="108.6" customHeight="1">
      <c r="A7" s="13">
        <v>2</v>
      </c>
      <c r="B7" s="4" t="s">
        <v>17</v>
      </c>
      <c r="C7" s="5" t="s">
        <v>8</v>
      </c>
      <c r="D7" s="15" t="s">
        <v>15</v>
      </c>
      <c r="E7" s="7" t="s">
        <v>16</v>
      </c>
      <c r="F7" s="13">
        <v>0</v>
      </c>
      <c r="G7" s="13">
        <f>2+7</f>
        <v>9</v>
      </c>
      <c r="H7" s="13">
        <v>0</v>
      </c>
      <c r="I7" s="13">
        <f>1+2+1+7</f>
        <v>11</v>
      </c>
      <c r="J7" s="13">
        <v>0</v>
      </c>
      <c r="K7" s="13">
        <f>4+1+4</f>
        <v>9</v>
      </c>
      <c r="L7" s="13">
        <v>0</v>
      </c>
      <c r="M7" s="13">
        <f>1+2+2+7</f>
        <v>12</v>
      </c>
      <c r="N7" s="13">
        <v>1</v>
      </c>
      <c r="O7" s="13">
        <f>1+1+1+1</f>
        <v>4</v>
      </c>
      <c r="P7" s="13">
        <v>0</v>
      </c>
      <c r="Q7" s="13">
        <f>1+1+1+4</f>
        <v>7</v>
      </c>
      <c r="R7" s="13">
        <v>0</v>
      </c>
      <c r="S7" s="13">
        <f>1+1+1+3</f>
        <v>6</v>
      </c>
      <c r="T7" s="13">
        <v>0</v>
      </c>
      <c r="U7" s="13">
        <f>4+2+7</f>
        <v>13</v>
      </c>
      <c r="V7" s="13">
        <v>0</v>
      </c>
      <c r="W7" s="13">
        <f>4+1+11</f>
        <v>16</v>
      </c>
      <c r="X7" s="13">
        <v>0</v>
      </c>
      <c r="Y7" s="13">
        <f>3+1+4</f>
        <v>8</v>
      </c>
      <c r="Z7" s="13">
        <v>0</v>
      </c>
      <c r="AA7" s="13">
        <f>1+3+1+4</f>
        <v>9</v>
      </c>
      <c r="AB7" s="13">
        <v>1</v>
      </c>
      <c r="AC7" s="13">
        <f>2+2+1+7</f>
        <v>12</v>
      </c>
    </row>
    <row r="8" spans="1:42" ht="169.9" customHeight="1">
      <c r="A8" s="13">
        <v>3</v>
      </c>
      <c r="B8" s="5" t="s">
        <v>10</v>
      </c>
      <c r="C8" s="4" t="s">
        <v>11</v>
      </c>
      <c r="D8" s="15" t="s">
        <v>15</v>
      </c>
      <c r="E8" s="4" t="s">
        <v>9</v>
      </c>
      <c r="F8" s="13">
        <v>1</v>
      </c>
      <c r="G8" s="13">
        <v>0</v>
      </c>
      <c r="H8" s="13">
        <v>1</v>
      </c>
      <c r="I8" s="13">
        <v>0</v>
      </c>
      <c r="J8" s="13">
        <v>2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42" ht="79.150000000000006" customHeight="1">
      <c r="A9" s="13">
        <v>4</v>
      </c>
      <c r="B9" s="4" t="s">
        <v>19</v>
      </c>
      <c r="C9" s="4" t="s">
        <v>20</v>
      </c>
      <c r="D9" s="12" t="s">
        <v>21</v>
      </c>
      <c r="E9" s="12" t="s">
        <v>42</v>
      </c>
      <c r="F9" s="13">
        <v>0</v>
      </c>
      <c r="G9" s="13">
        <v>4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6</v>
      </c>
      <c r="N9" s="13">
        <v>0</v>
      </c>
      <c r="O9" s="13">
        <v>12</v>
      </c>
      <c r="P9" s="13">
        <v>0</v>
      </c>
      <c r="Q9" s="13">
        <v>6</v>
      </c>
      <c r="R9" s="13">
        <v>0</v>
      </c>
      <c r="S9" s="13">
        <v>2</v>
      </c>
      <c r="T9" s="13">
        <v>0</v>
      </c>
      <c r="U9" s="13">
        <v>7</v>
      </c>
      <c r="V9" s="13">
        <v>0</v>
      </c>
      <c r="W9" s="13">
        <v>4</v>
      </c>
      <c r="X9" s="13">
        <v>0</v>
      </c>
      <c r="Y9" s="13">
        <v>3</v>
      </c>
      <c r="Z9" s="13">
        <v>0</v>
      </c>
      <c r="AA9" s="13">
        <v>11</v>
      </c>
      <c r="AB9" s="13">
        <v>0</v>
      </c>
      <c r="AC9" s="13">
        <v>9</v>
      </c>
    </row>
    <row r="10" spans="1:42" s="8" customFormat="1" ht="78" customHeight="1">
      <c r="A10" s="13">
        <v>5</v>
      </c>
      <c r="B10" s="4" t="s">
        <v>23</v>
      </c>
      <c r="C10" s="5" t="s">
        <v>24</v>
      </c>
      <c r="D10" s="15" t="s">
        <v>15</v>
      </c>
      <c r="E10" s="12" t="s">
        <v>42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8</v>
      </c>
      <c r="L10" s="13">
        <v>0</v>
      </c>
      <c r="M10" s="13">
        <v>10</v>
      </c>
      <c r="N10" s="13">
        <v>0</v>
      </c>
      <c r="O10" s="13">
        <v>9</v>
      </c>
      <c r="P10" s="13">
        <v>0</v>
      </c>
      <c r="Q10" s="13">
        <v>10</v>
      </c>
      <c r="R10" s="13">
        <v>0</v>
      </c>
      <c r="S10" s="13">
        <v>8</v>
      </c>
      <c r="T10" s="13">
        <v>0</v>
      </c>
      <c r="U10" s="13">
        <v>9</v>
      </c>
      <c r="V10" s="13">
        <v>0</v>
      </c>
      <c r="W10" s="13">
        <v>10</v>
      </c>
      <c r="X10" s="13">
        <v>0</v>
      </c>
      <c r="Y10" s="13">
        <v>6</v>
      </c>
      <c r="Z10" s="13">
        <v>0</v>
      </c>
      <c r="AA10" s="13">
        <v>8</v>
      </c>
      <c r="AB10" s="13">
        <v>0</v>
      </c>
      <c r="AC10" s="13">
        <v>5</v>
      </c>
    </row>
    <row r="11" spans="1:42" s="8" customFormat="1" ht="78" customHeight="1">
      <c r="A11" s="13">
        <v>6</v>
      </c>
      <c r="B11" s="5" t="s">
        <v>25</v>
      </c>
      <c r="C11" s="5" t="s">
        <v>26</v>
      </c>
      <c r="D11" s="15" t="s">
        <v>15</v>
      </c>
      <c r="E11" s="12" t="s">
        <v>42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6</v>
      </c>
      <c r="M11" s="13">
        <v>0</v>
      </c>
      <c r="N11" s="13">
        <v>7</v>
      </c>
      <c r="O11" s="13">
        <v>0</v>
      </c>
      <c r="P11" s="13">
        <v>8</v>
      </c>
      <c r="Q11" s="13">
        <v>0</v>
      </c>
      <c r="R11" s="13">
        <v>0</v>
      </c>
      <c r="S11" s="13">
        <v>0</v>
      </c>
      <c r="T11" s="13">
        <f>8+7</f>
        <v>15</v>
      </c>
      <c r="U11" s="13">
        <v>8</v>
      </c>
      <c r="V11" s="13">
        <v>22</v>
      </c>
      <c r="W11" s="13">
        <v>0</v>
      </c>
      <c r="X11" s="13">
        <v>15</v>
      </c>
      <c r="Y11" s="13">
        <v>0</v>
      </c>
      <c r="Z11" s="13">
        <v>7</v>
      </c>
      <c r="AA11" s="13">
        <v>14</v>
      </c>
      <c r="AB11" s="13">
        <v>0</v>
      </c>
      <c r="AC11" s="13">
        <v>0</v>
      </c>
    </row>
    <row r="12" spans="1:42" ht="51.75" customHeight="1">
      <c r="A12" s="18">
        <v>7</v>
      </c>
      <c r="B12" s="4" t="s">
        <v>44</v>
      </c>
      <c r="C12" s="4" t="s">
        <v>45</v>
      </c>
      <c r="D12" s="11"/>
      <c r="E12" s="4" t="s">
        <v>46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3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42">
      <c r="A13" s="23" t="s">
        <v>27</v>
      </c>
      <c r="B13" s="23"/>
      <c r="C13" s="23"/>
      <c r="D13" s="23"/>
      <c r="E13" s="23"/>
      <c r="F13" s="2">
        <f>SUM(F6:F12)</f>
        <v>2</v>
      </c>
      <c r="G13" s="2">
        <f>SUM(G6:G12)</f>
        <v>29</v>
      </c>
      <c r="H13" s="2">
        <f>SUM(H6:H12)</f>
        <v>7</v>
      </c>
      <c r="I13" s="2">
        <f>SUM(I6:I12)</f>
        <v>22</v>
      </c>
      <c r="J13" s="2">
        <f>SUM(J6:J12)</f>
        <v>6</v>
      </c>
      <c r="K13" s="2">
        <f t="shared" ref="F13:AC13" si="0">SUM(K6:K11)</f>
        <v>27</v>
      </c>
      <c r="L13" s="2">
        <f>SUM(L6:L12)</f>
        <v>12</v>
      </c>
      <c r="M13" s="2">
        <f>SUM(M6:M12)</f>
        <v>41</v>
      </c>
      <c r="N13" s="2">
        <f>SUM(N6:N12)</f>
        <v>13</v>
      </c>
      <c r="O13" s="2">
        <f>SUM(O6:O12)</f>
        <v>32</v>
      </c>
      <c r="P13" s="2">
        <f>SUM(P6:P12)</f>
        <v>10</v>
      </c>
      <c r="Q13" s="2">
        <f t="shared" si="0"/>
        <v>29</v>
      </c>
      <c r="R13" s="2">
        <f>SUM(R6:R12)</f>
        <v>2</v>
      </c>
      <c r="S13" s="2">
        <f>SUM(S6:S12)</f>
        <v>26</v>
      </c>
      <c r="T13" s="2">
        <f>SUM(T6:T12)</f>
        <v>19</v>
      </c>
      <c r="U13" s="2">
        <f>SUM(U6:U12)</f>
        <v>50</v>
      </c>
      <c r="V13" s="2">
        <f>SUM(V6:V12)</f>
        <v>26</v>
      </c>
      <c r="W13" s="2">
        <f>SUM(W6:W12)</f>
        <v>41</v>
      </c>
      <c r="X13" s="2">
        <f t="shared" si="0"/>
        <v>19</v>
      </c>
      <c r="Y13" s="2">
        <f>SUM(Y6:Y12)</f>
        <v>28</v>
      </c>
      <c r="Z13" s="2">
        <f>SUM(Z6:Z12)</f>
        <v>12</v>
      </c>
      <c r="AA13" s="2">
        <f>SUM(AA6:AA12)</f>
        <v>55</v>
      </c>
      <c r="AB13" s="2">
        <f>SUM(AB6:AB12)</f>
        <v>7</v>
      </c>
      <c r="AC13" s="2">
        <f>SUM(AC6:AC12)</f>
        <v>43</v>
      </c>
    </row>
    <row r="14" spans="1:42">
      <c r="A14" s="23" t="s">
        <v>28</v>
      </c>
      <c r="B14" s="23"/>
      <c r="C14" s="23"/>
      <c r="D14" s="23"/>
      <c r="E14" s="23"/>
      <c r="F14" s="24">
        <f>F13+H13+J13+L13+N13+P13+R13+T13+V13+X13+Z13+AB13</f>
        <v>135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/>
    </row>
    <row r="15" spans="1:42">
      <c r="A15" s="23" t="s">
        <v>29</v>
      </c>
      <c r="B15" s="23"/>
      <c r="C15" s="23"/>
      <c r="D15" s="23"/>
      <c r="E15" s="23"/>
      <c r="F15" s="24">
        <f>G13+I13+K13+M13+O13+Q13+S13+U13+W13+Y13+AA13+AC13</f>
        <v>423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6"/>
    </row>
    <row r="16" spans="1:42">
      <c r="A16" s="23" t="s">
        <v>30</v>
      </c>
      <c r="B16" s="23"/>
      <c r="C16" s="23"/>
      <c r="D16" s="23"/>
      <c r="E16" s="23"/>
      <c r="F16" s="24">
        <f>F14+F15</f>
        <v>558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6"/>
    </row>
  </sheetData>
  <mergeCells count="27">
    <mergeCell ref="A16:E16"/>
    <mergeCell ref="F16:AC16"/>
    <mergeCell ref="A13:E13"/>
    <mergeCell ref="A14:E14"/>
    <mergeCell ref="A15:E15"/>
    <mergeCell ref="F14:AC14"/>
    <mergeCell ref="F15:AC15"/>
    <mergeCell ref="A3:A5"/>
    <mergeCell ref="B3:B5"/>
    <mergeCell ref="A1:AC1"/>
    <mergeCell ref="A2:AC2"/>
    <mergeCell ref="F3:AC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E3:E5"/>
    <mergeCell ref="C3:C5"/>
    <mergeCell ref="D3:D5"/>
    <mergeCell ref="X4:Y4"/>
    <mergeCell ref="Z4:AA4"/>
    <mergeCell ref="AB4:AC4"/>
  </mergeCells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DBD9-67F7-49AB-951D-6CDB7B35496E}">
  <dimension ref="A1:A4"/>
  <sheetViews>
    <sheetView workbookViewId="0">
      <selection activeCell="A4" sqref="A4"/>
    </sheetView>
  </sheetViews>
  <sheetFormatPr defaultRowHeight="15"/>
  <cols>
    <col min="1" max="1" width="103.140625" customWidth="1"/>
  </cols>
  <sheetData>
    <row r="1" spans="1:1" ht="63">
      <c r="A1" s="7" t="s">
        <v>13</v>
      </c>
    </row>
    <row r="2" spans="1:1" ht="63">
      <c r="A2" s="7" t="s">
        <v>16</v>
      </c>
    </row>
    <row r="3" spans="1:1" ht="105">
      <c r="A3" s="4" t="s">
        <v>9</v>
      </c>
    </row>
    <row r="4" spans="1:1" ht="42">
      <c r="A4" s="1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5B4B-E224-4C17-8EDD-4D0358C4DFDE}">
  <dimension ref="A1:AP15"/>
  <sheetViews>
    <sheetView topLeftCell="F1" workbookViewId="0">
      <selection activeCell="F5" sqref="F5:AC5"/>
    </sheetView>
  </sheetViews>
  <sheetFormatPr defaultColWidth="9" defaultRowHeight="21"/>
  <cols>
    <col min="1" max="1" width="6.42578125" style="17" customWidth="1"/>
    <col min="2" max="2" width="24" style="1" customWidth="1"/>
    <col min="3" max="3" width="21.140625" style="1" customWidth="1"/>
    <col min="4" max="4" width="23.7109375" style="16" customWidth="1"/>
    <col min="5" max="5" width="24.7109375" style="1" customWidth="1"/>
    <col min="6" max="6" width="6" style="1" customWidth="1"/>
    <col min="7" max="7" width="7.140625" style="1" bestFit="1" customWidth="1"/>
    <col min="8" max="8" width="5.85546875" style="1" bestFit="1" customWidth="1"/>
    <col min="9" max="9" width="7.140625" style="1" bestFit="1" customWidth="1"/>
    <col min="10" max="10" width="5.85546875" style="1" bestFit="1" customWidth="1"/>
    <col min="11" max="11" width="7.140625" style="1" bestFit="1" customWidth="1"/>
    <col min="12" max="12" width="5.85546875" style="1" bestFit="1" customWidth="1"/>
    <col min="13" max="13" width="7.140625" style="1" bestFit="1" customWidth="1"/>
    <col min="14" max="14" width="5.85546875" style="1" bestFit="1" customWidth="1"/>
    <col min="15" max="15" width="7.140625" style="1" bestFit="1" customWidth="1"/>
    <col min="16" max="16" width="5.85546875" style="1" bestFit="1" customWidth="1"/>
    <col min="17" max="17" width="7.140625" style="1" bestFit="1" customWidth="1"/>
    <col min="18" max="18" width="5.85546875" style="1" bestFit="1" customWidth="1"/>
    <col min="19" max="19" width="7.140625" style="1" bestFit="1" customWidth="1"/>
    <col min="20" max="20" width="5.85546875" style="1" bestFit="1" customWidth="1"/>
    <col min="21" max="21" width="7.140625" style="1" bestFit="1" customWidth="1"/>
    <col min="22" max="22" width="5.85546875" style="1" bestFit="1" customWidth="1"/>
    <col min="23" max="23" width="7.140625" style="1" bestFit="1" customWidth="1"/>
    <col min="24" max="24" width="5.85546875" style="1" bestFit="1" customWidth="1"/>
    <col min="25" max="25" width="7.140625" style="1" bestFit="1" customWidth="1"/>
    <col min="26" max="26" width="5.85546875" style="1" bestFit="1" customWidth="1"/>
    <col min="27" max="27" width="7.140625" style="1" bestFit="1" customWidth="1"/>
    <col min="28" max="28" width="5.85546875" style="1" bestFit="1" customWidth="1"/>
    <col min="29" max="29" width="7.140625" style="1" bestFit="1" customWidth="1"/>
    <col min="30" max="16384" width="9" style="1"/>
  </cols>
  <sheetData>
    <row r="1" spans="1:4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42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42">
      <c r="A3" s="19" t="s">
        <v>4</v>
      </c>
      <c r="B3" s="19" t="s">
        <v>1</v>
      </c>
      <c r="C3" s="19" t="s">
        <v>7</v>
      </c>
      <c r="D3" s="20" t="s">
        <v>14</v>
      </c>
      <c r="E3" s="19" t="s">
        <v>6</v>
      </c>
      <c r="F3" s="22" t="s">
        <v>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42">
      <c r="A4" s="19"/>
      <c r="B4" s="19"/>
      <c r="C4" s="19"/>
      <c r="D4" s="20"/>
      <c r="E4" s="19"/>
      <c r="F4" s="21">
        <v>24016</v>
      </c>
      <c r="G4" s="22"/>
      <c r="H4" s="21">
        <v>24047</v>
      </c>
      <c r="I4" s="22"/>
      <c r="J4" s="21">
        <v>24077</v>
      </c>
      <c r="K4" s="22"/>
      <c r="L4" s="21">
        <v>24108</v>
      </c>
      <c r="M4" s="22"/>
      <c r="N4" s="21">
        <v>24139</v>
      </c>
      <c r="O4" s="22"/>
      <c r="P4" s="21">
        <v>24167</v>
      </c>
      <c r="Q4" s="22"/>
      <c r="R4" s="21">
        <v>24198</v>
      </c>
      <c r="S4" s="22"/>
      <c r="T4" s="21">
        <v>24228</v>
      </c>
      <c r="U4" s="22"/>
      <c r="V4" s="21">
        <v>24259</v>
      </c>
      <c r="W4" s="22"/>
      <c r="X4" s="21">
        <v>24289</v>
      </c>
      <c r="Y4" s="22"/>
      <c r="Z4" s="21">
        <v>24320</v>
      </c>
      <c r="AA4" s="22"/>
      <c r="AB4" s="21">
        <v>24351</v>
      </c>
      <c r="AC4" s="22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42">
      <c r="A5" s="19"/>
      <c r="B5" s="19"/>
      <c r="C5" s="19"/>
      <c r="D5" s="20"/>
      <c r="E5" s="19"/>
      <c r="F5" s="3" t="s">
        <v>43</v>
      </c>
      <c r="G5" s="3" t="s">
        <v>3</v>
      </c>
      <c r="H5" s="3" t="s">
        <v>43</v>
      </c>
      <c r="I5" s="3" t="s">
        <v>3</v>
      </c>
      <c r="J5" s="3" t="s">
        <v>43</v>
      </c>
      <c r="K5" s="3" t="s">
        <v>3</v>
      </c>
      <c r="L5" s="3" t="s">
        <v>43</v>
      </c>
      <c r="M5" s="3" t="s">
        <v>3</v>
      </c>
      <c r="N5" s="3" t="s">
        <v>43</v>
      </c>
      <c r="O5" s="3" t="s">
        <v>3</v>
      </c>
      <c r="P5" s="3" t="s">
        <v>43</v>
      </c>
      <c r="Q5" s="3" t="s">
        <v>3</v>
      </c>
      <c r="R5" s="3" t="s">
        <v>43</v>
      </c>
      <c r="S5" s="3" t="s">
        <v>3</v>
      </c>
      <c r="T5" s="3" t="s">
        <v>43</v>
      </c>
      <c r="U5" s="3" t="s">
        <v>3</v>
      </c>
      <c r="V5" s="3" t="s">
        <v>43</v>
      </c>
      <c r="W5" s="3" t="s">
        <v>3</v>
      </c>
      <c r="X5" s="3" t="s">
        <v>43</v>
      </c>
      <c r="Y5" s="3" t="s">
        <v>3</v>
      </c>
      <c r="Z5" s="3" t="s">
        <v>43</v>
      </c>
      <c r="AA5" s="3" t="s">
        <v>3</v>
      </c>
      <c r="AB5" s="3" t="s">
        <v>43</v>
      </c>
      <c r="AC5" s="3" t="s">
        <v>3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2" ht="79.900000000000006" customHeight="1">
      <c r="A6" s="13">
        <v>1</v>
      </c>
      <c r="B6" s="4" t="s">
        <v>32</v>
      </c>
      <c r="C6" s="4" t="s">
        <v>31</v>
      </c>
      <c r="D6" s="6" t="s">
        <v>33</v>
      </c>
      <c r="E6" s="14"/>
      <c r="F6" s="11">
        <v>140</v>
      </c>
      <c r="G6" s="11"/>
      <c r="H6" s="11">
        <v>254</v>
      </c>
      <c r="I6" s="11"/>
      <c r="J6" s="11">
        <v>234</v>
      </c>
      <c r="K6" s="11"/>
      <c r="L6" s="11">
        <v>274</v>
      </c>
      <c r="M6" s="11"/>
      <c r="N6" s="11">
        <v>254</v>
      </c>
      <c r="O6" s="11"/>
      <c r="P6" s="11">
        <v>112</v>
      </c>
      <c r="Q6" s="11"/>
      <c r="R6" s="11">
        <v>48</v>
      </c>
      <c r="S6" s="11"/>
      <c r="T6" s="11">
        <v>143</v>
      </c>
      <c r="U6" s="11"/>
      <c r="V6" s="11">
        <v>212</v>
      </c>
      <c r="W6" s="11"/>
      <c r="X6" s="11">
        <v>280</v>
      </c>
      <c r="Y6" s="11"/>
      <c r="Z6" s="11">
        <v>352</v>
      </c>
      <c r="AA6" s="11"/>
      <c r="AB6" s="11">
        <v>353</v>
      </c>
      <c r="AC6" s="11"/>
    </row>
    <row r="7" spans="1:42" ht="58.15" customHeight="1">
      <c r="A7" s="13">
        <v>2</v>
      </c>
      <c r="B7" s="4" t="s">
        <v>35</v>
      </c>
      <c r="C7" s="4" t="s">
        <v>34</v>
      </c>
      <c r="D7" s="13" t="s">
        <v>12</v>
      </c>
      <c r="E7" s="14"/>
      <c r="F7" s="11"/>
      <c r="G7" s="11"/>
      <c r="H7" s="11"/>
      <c r="I7" s="11">
        <v>9</v>
      </c>
      <c r="J7" s="11"/>
      <c r="K7" s="11">
        <v>1</v>
      </c>
      <c r="L7" s="11"/>
      <c r="M7" s="11">
        <v>67</v>
      </c>
      <c r="N7" s="11"/>
      <c r="O7" s="11">
        <v>27</v>
      </c>
      <c r="P7" s="11"/>
      <c r="Q7" s="11">
        <v>36</v>
      </c>
      <c r="R7" s="11"/>
      <c r="S7" s="11">
        <v>23</v>
      </c>
      <c r="T7" s="11"/>
      <c r="U7" s="11">
        <v>46</v>
      </c>
      <c r="V7" s="11"/>
      <c r="W7" s="11">
        <v>43</v>
      </c>
      <c r="X7" s="11"/>
      <c r="Y7" s="11">
        <f>295-255</f>
        <v>40</v>
      </c>
      <c r="Z7" s="11"/>
      <c r="AA7" s="11">
        <f>344-296</f>
        <v>48</v>
      </c>
      <c r="AB7" s="11"/>
      <c r="AC7" s="11">
        <f>425-345</f>
        <v>80</v>
      </c>
    </row>
    <row r="8" spans="1:42" ht="54" customHeight="1">
      <c r="A8" s="13">
        <v>3</v>
      </c>
      <c r="B8" s="4" t="s">
        <v>36</v>
      </c>
      <c r="C8" s="4" t="s">
        <v>34</v>
      </c>
      <c r="D8" s="12" t="s">
        <v>37</v>
      </c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42" ht="63">
      <c r="A9" s="13">
        <v>4</v>
      </c>
      <c r="B9" s="4" t="s">
        <v>39</v>
      </c>
      <c r="C9" s="4" t="s">
        <v>38</v>
      </c>
      <c r="D9" s="14" t="s">
        <v>40</v>
      </c>
      <c r="E9" s="14"/>
      <c r="F9" s="11">
        <v>137</v>
      </c>
      <c r="G9" s="11"/>
      <c r="H9" s="11">
        <v>162</v>
      </c>
      <c r="I9" s="11"/>
      <c r="J9" s="11">
        <v>84</v>
      </c>
      <c r="K9" s="11"/>
      <c r="L9" s="11">
        <v>92</v>
      </c>
      <c r="M9" s="11"/>
      <c r="N9" s="11">
        <v>81</v>
      </c>
      <c r="O9" s="11"/>
      <c r="P9" s="11">
        <v>88</v>
      </c>
      <c r="Q9" s="11"/>
      <c r="R9" s="11">
        <v>61</v>
      </c>
      <c r="S9" s="11"/>
      <c r="T9" s="11">
        <v>15</v>
      </c>
      <c r="U9" s="11"/>
      <c r="V9" s="11">
        <v>99</v>
      </c>
      <c r="W9" s="11"/>
      <c r="X9" s="11">
        <v>149</v>
      </c>
      <c r="Y9" s="11"/>
      <c r="Z9" s="11">
        <v>296</v>
      </c>
      <c r="AA9" s="11"/>
      <c r="AB9" s="11">
        <v>192</v>
      </c>
      <c r="AC9" s="11"/>
    </row>
    <row r="10" spans="1:42" s="8" customFormat="1" ht="63">
      <c r="A10" s="13">
        <v>6</v>
      </c>
      <c r="B10" s="4" t="s">
        <v>41</v>
      </c>
      <c r="C10" s="4" t="s">
        <v>38</v>
      </c>
      <c r="D10" s="14" t="s">
        <v>40</v>
      </c>
      <c r="E10" s="13"/>
      <c r="F10" s="5">
        <v>90</v>
      </c>
      <c r="G10" s="5"/>
      <c r="H10" s="5">
        <v>113</v>
      </c>
      <c r="I10" s="5"/>
      <c r="J10" s="5">
        <v>100</v>
      </c>
      <c r="K10" s="5"/>
      <c r="L10" s="5">
        <v>90</v>
      </c>
      <c r="M10" s="5"/>
      <c r="N10" s="5">
        <v>83</v>
      </c>
      <c r="O10" s="5"/>
      <c r="P10" s="5">
        <v>117</v>
      </c>
      <c r="Q10" s="5"/>
      <c r="R10" s="5">
        <v>84</v>
      </c>
      <c r="S10" s="5"/>
      <c r="T10" s="5">
        <v>82</v>
      </c>
      <c r="U10" s="5"/>
      <c r="V10" s="5">
        <v>99</v>
      </c>
      <c r="W10" s="5"/>
      <c r="X10" s="5">
        <v>92</v>
      </c>
      <c r="Y10" s="5"/>
      <c r="Z10" s="5">
        <v>131</v>
      </c>
      <c r="AA10" s="5"/>
      <c r="AB10" s="5">
        <v>156</v>
      </c>
      <c r="AC10" s="5"/>
    </row>
    <row r="11" spans="1:42">
      <c r="A11" s="13"/>
      <c r="B11" s="11"/>
      <c r="C11" s="11"/>
      <c r="D11" s="15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42">
      <c r="A12" s="27" t="s">
        <v>27</v>
      </c>
      <c r="B12" s="27"/>
      <c r="C12" s="27"/>
      <c r="D12" s="27"/>
      <c r="E12" s="27"/>
      <c r="F12" s="11">
        <f>SUM(F6:F11)</f>
        <v>367</v>
      </c>
      <c r="G12" s="11">
        <f t="shared" ref="G12:AC12" si="0">SUM(G6:G11)</f>
        <v>0</v>
      </c>
      <c r="H12" s="11">
        <f t="shared" si="0"/>
        <v>529</v>
      </c>
      <c r="I12" s="11">
        <f t="shared" si="0"/>
        <v>9</v>
      </c>
      <c r="J12" s="11">
        <f t="shared" si="0"/>
        <v>418</v>
      </c>
      <c r="K12" s="11">
        <f t="shared" si="0"/>
        <v>1</v>
      </c>
      <c r="L12" s="11">
        <f t="shared" si="0"/>
        <v>456</v>
      </c>
      <c r="M12" s="11">
        <f t="shared" si="0"/>
        <v>67</v>
      </c>
      <c r="N12" s="11">
        <f t="shared" si="0"/>
        <v>418</v>
      </c>
      <c r="O12" s="11">
        <f t="shared" si="0"/>
        <v>27</v>
      </c>
      <c r="P12" s="11">
        <f t="shared" si="0"/>
        <v>317</v>
      </c>
      <c r="Q12" s="11">
        <f t="shared" si="0"/>
        <v>36</v>
      </c>
      <c r="R12" s="11">
        <f t="shared" si="0"/>
        <v>193</v>
      </c>
      <c r="S12" s="11">
        <f t="shared" si="0"/>
        <v>23</v>
      </c>
      <c r="T12" s="11">
        <f t="shared" si="0"/>
        <v>240</v>
      </c>
      <c r="U12" s="11">
        <f t="shared" si="0"/>
        <v>46</v>
      </c>
      <c r="V12" s="11">
        <f t="shared" si="0"/>
        <v>410</v>
      </c>
      <c r="W12" s="11">
        <f t="shared" si="0"/>
        <v>43</v>
      </c>
      <c r="X12" s="11">
        <f t="shared" si="0"/>
        <v>521</v>
      </c>
      <c r="Y12" s="11">
        <f t="shared" si="0"/>
        <v>40</v>
      </c>
      <c r="Z12" s="11">
        <f t="shared" si="0"/>
        <v>779</v>
      </c>
      <c r="AA12" s="11">
        <f t="shared" si="0"/>
        <v>48</v>
      </c>
      <c r="AB12" s="11">
        <f t="shared" si="0"/>
        <v>701</v>
      </c>
      <c r="AC12" s="11">
        <f t="shared" si="0"/>
        <v>80</v>
      </c>
    </row>
    <row r="13" spans="1:42">
      <c r="A13" s="27" t="s">
        <v>28</v>
      </c>
      <c r="B13" s="27"/>
      <c r="C13" s="27"/>
      <c r="D13" s="27"/>
      <c r="E13" s="27"/>
      <c r="F13" s="28">
        <f>F12+H12+J12+L12+N12+P12+R12+T12+V12+X12+Z12+AB12</f>
        <v>5349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</row>
    <row r="14" spans="1:42">
      <c r="A14" s="27" t="s">
        <v>29</v>
      </c>
      <c r="B14" s="27"/>
      <c r="C14" s="27"/>
      <c r="D14" s="27"/>
      <c r="E14" s="27"/>
      <c r="F14" s="28">
        <f>G12+I12+K12+M12+O12+Q12+S12+U12+W12+Y12+AA12+AC12</f>
        <v>420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30"/>
    </row>
    <row r="15" spans="1:42">
      <c r="A15" s="27" t="s">
        <v>30</v>
      </c>
      <c r="B15" s="27"/>
      <c r="C15" s="27"/>
      <c r="D15" s="27"/>
      <c r="E15" s="27"/>
      <c r="F15" s="28">
        <f>F13+F14</f>
        <v>5769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</row>
  </sheetData>
  <mergeCells count="27">
    <mergeCell ref="A14:E14"/>
    <mergeCell ref="F14:AC14"/>
    <mergeCell ref="A15:E15"/>
    <mergeCell ref="F15:AC15"/>
    <mergeCell ref="V4:W4"/>
    <mergeCell ref="X4:Y4"/>
    <mergeCell ref="Z4:AA4"/>
    <mergeCell ref="AB4:AC4"/>
    <mergeCell ref="A12:E12"/>
    <mergeCell ref="A13:E13"/>
    <mergeCell ref="F13:AC13"/>
    <mergeCell ref="J4:K4"/>
    <mergeCell ref="L4:M4"/>
    <mergeCell ref="N4:O4"/>
    <mergeCell ref="P4:Q4"/>
    <mergeCell ref="R4:S4"/>
    <mergeCell ref="T4:U4"/>
    <mergeCell ref="A1:AC1"/>
    <mergeCell ref="A2:AC2"/>
    <mergeCell ref="A3:A5"/>
    <mergeCell ref="B3:B5"/>
    <mergeCell ref="C3:C5"/>
    <mergeCell ref="D3:D5"/>
    <mergeCell ref="E3:E5"/>
    <mergeCell ref="F3:AC3"/>
    <mergeCell ref="F4:G4"/>
    <mergeCell ref="H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5769-CBEC-42FC-8FAF-DF1ADDA6F695}">
  <dimension ref="A1"/>
  <sheetViews>
    <sheetView workbookViewId="0">
      <selection sqref="A1:XFD1048576"/>
    </sheetView>
  </sheetViews>
  <sheetFormatPr defaultRowHeight="15"/>
  <cols>
    <col min="1" max="1" width="8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กองในสำนักงานอธิการบดี</vt:lpstr>
      <vt:lpstr>Sheet2</vt:lpstr>
      <vt:lpstr>Sheet3</vt:lpstr>
      <vt:lpstr>Sheet4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Nutcharee Kisuwanna</dc:creator>
  <cp:lastModifiedBy>อุบลรัตน์ เทศนาบูรณ์</cp:lastModifiedBy>
  <cp:lastPrinted>2024-04-22T08:43:58Z</cp:lastPrinted>
  <dcterms:created xsi:type="dcterms:W3CDTF">2023-11-13T08:33:03Z</dcterms:created>
  <dcterms:modified xsi:type="dcterms:W3CDTF">2024-04-29T09:06:38Z</dcterms:modified>
</cp:coreProperties>
</file>